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83"/>
  </bookViews>
  <sheets>
    <sheet name="Výpočet ceny žíněnky LA Sport" sheetId="1" r:id="rId1"/>
  </sheets>
  <calcPr calcId="124519"/>
</workbook>
</file>

<file path=xl/calcChain.xml><?xml version="1.0" encoding="utf-8"?>
<calcChain xmlns="http://schemas.openxmlformats.org/spreadsheetml/2006/main">
  <c r="C7" i="1"/>
  <c r="G7" s="1"/>
  <c r="G3"/>
  <c r="C16"/>
  <c r="F19"/>
  <c r="F18"/>
  <c r="F17"/>
  <c r="C20" s="1"/>
  <c r="F16"/>
  <c r="C22"/>
  <c r="F23"/>
  <c r="F24"/>
  <c r="F4"/>
  <c r="G4"/>
  <c r="H4"/>
  <c r="F5"/>
  <c r="G5"/>
  <c r="H5"/>
  <c r="F8"/>
  <c r="F9"/>
  <c r="F10"/>
  <c r="F11"/>
  <c r="F12"/>
  <c r="F13"/>
  <c r="F25"/>
  <c r="C26"/>
  <c r="F26"/>
  <c r="C24"/>
  <c r="C14" l="1"/>
  <c r="G14" s="1"/>
  <c r="C27" l="1"/>
</calcChain>
</file>

<file path=xl/sharedStrings.xml><?xml version="1.0" encoding="utf-8"?>
<sst xmlns="http://schemas.openxmlformats.org/spreadsheetml/2006/main" count="50" uniqueCount="47">
  <si>
    <t>Sestavte si žíněnku na míru a zjistěte její cenu</t>
  </si>
  <si>
    <t>Vyplňte červená políčka dle nabídky, která se zobrazí, pokud na políčko kliknete a následně zmáčknete šipku vpravo pomocí levého tlačítka.</t>
  </si>
  <si>
    <t>Rozměr žíněnky</t>
  </si>
  <si>
    <t>Délka</t>
  </si>
  <si>
    <t>cm</t>
  </si>
  <si>
    <t>Šířka</t>
  </si>
  <si>
    <t>Výška</t>
  </si>
  <si>
    <t>Náplň žíněnky – zvolte číslo náplně</t>
  </si>
  <si>
    <t>RE 80</t>
  </si>
  <si>
    <t xml:space="preserve">1 – RE 80 – měkká pěna vhodná pro 1. stupeň </t>
  </si>
  <si>
    <t>2 – RE 100 – doporučený standard</t>
  </si>
  <si>
    <t>3 – RE 120 – tvrdší pěna vhodná pro dospělé</t>
  </si>
  <si>
    <t>4 – lehčená – vhodná pro časté přenášení, jednoduchá manipulace</t>
  </si>
  <si>
    <t>5 – RE 160 – tvrdá pěna vhodná pro bojové sporty</t>
  </si>
  <si>
    <t>6 – RE 200 – extra tvrdá pěna vhodná pro bojové sporty</t>
  </si>
  <si>
    <t>Zpevněné rohy</t>
  </si>
  <si>
    <t>Ne</t>
  </si>
  <si>
    <t>Zpevněné 4 rohy (u skládaných žíněnek pouze vnější)</t>
  </si>
  <si>
    <t>Úchyty pro přenos žíněnky</t>
  </si>
  <si>
    <t>Ano</t>
  </si>
  <si>
    <t>4ks úchytů pro snadný přenos zdarma</t>
  </si>
  <si>
    <t>Propojení pomocí suchých zipů</t>
  </si>
  <si>
    <t>Bez propojení</t>
  </si>
  <si>
    <t>Skládaná žíněnka na třetiny</t>
  </si>
  <si>
    <t>Barevný protiskluz</t>
  </si>
  <si>
    <t>na dně žíněnky</t>
  </si>
  <si>
    <t>Šedý spodek (bez příplatku)</t>
  </si>
  <si>
    <t>Barva boků a vrchní části</t>
  </si>
  <si>
    <t>Modrá</t>
  </si>
  <si>
    <t>Cena Vaší žíněnky</t>
  </si>
  <si>
    <t>Kč vč. DPH</t>
  </si>
  <si>
    <t>Ostatní žíněnky Vám rád naceníme dle Vašich požadavků.</t>
  </si>
  <si>
    <t xml:space="preserve">Cena obsahuje také balení do igelitového potahu pro transport žíněnky. </t>
  </si>
  <si>
    <t>Cena neobsahuje dopravné – EXW Plzeň.</t>
  </si>
  <si>
    <t>Dopravu můžeme zajistit – cena dle tabulek firmy TOPTRANS.</t>
  </si>
  <si>
    <t>Objednávky můžete posílat na mail:</t>
  </si>
  <si>
    <t>lasport@volny.cz</t>
  </si>
  <si>
    <t xml:space="preserve">Technické dotazy na čísle: </t>
  </si>
  <si>
    <t xml:space="preserve">Vyrábí: </t>
  </si>
  <si>
    <t>LA Sport s.r.o., Lísková 13, 312 00 Plzeň</t>
  </si>
  <si>
    <t>Sklad a výroba:</t>
  </si>
  <si>
    <t>Šťáhlavy 726, 323 03 Šťáhlavy – Svidná</t>
  </si>
  <si>
    <t>Cena látky</t>
  </si>
  <si>
    <t>Cena práce</t>
  </si>
  <si>
    <t>Cena molitanu</t>
  </si>
  <si>
    <t>Potah</t>
  </si>
  <si>
    <t>Molitan a plněnní</t>
  </si>
</sst>
</file>

<file path=xl/styles.xml><?xml version="1.0" encoding="utf-8"?>
<styleSheet xmlns="http://schemas.openxmlformats.org/spreadsheetml/2006/main">
  <numFmts count="1">
    <numFmt numFmtId="164" formatCode="&quot;PRAVDA&quot;;&quot;PRAVDA&quot;;&quot;NEPRAVDA&quot;"/>
  </numFmts>
  <fonts count="10"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2"/>
      <name val="Arial"/>
      <family val="2"/>
      <charset val="238"/>
    </font>
    <font>
      <sz val="12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5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13"/>
      </patternFill>
    </fill>
    <fill>
      <patternFill patternType="solid">
        <fgColor indexed="10"/>
        <bgColor indexed="53"/>
      </patternFill>
    </fill>
    <fill>
      <patternFill patternType="solid">
        <fgColor indexed="18"/>
        <bgColor indexed="32"/>
      </patternFill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Protection="1"/>
    <xf numFmtId="0" fontId="0" fillId="0" borderId="0" xfId="0" applyProtection="1"/>
    <xf numFmtId="0" fontId="2" fillId="0" borderId="0" xfId="0" applyFont="1" applyProtection="1"/>
    <xf numFmtId="0" fontId="0" fillId="2" borderId="0" xfId="0" applyFont="1" applyFill="1" applyProtection="1"/>
    <xf numFmtId="0" fontId="3" fillId="3" borderId="0" xfId="0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164" fontId="3" fillId="3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/>
      <protection hidden="1"/>
    </xf>
    <xf numFmtId="0" fontId="5" fillId="4" borderId="0" xfId="0" applyFont="1" applyFill="1" applyProtection="1"/>
    <xf numFmtId="0" fontId="4" fillId="4" borderId="0" xfId="0" applyFont="1" applyFill="1" applyProtection="1"/>
    <xf numFmtId="0" fontId="5" fillId="5" borderId="0" xfId="0" applyFont="1" applyFill="1" applyProtection="1"/>
    <xf numFmtId="0" fontId="4" fillId="5" borderId="0" xfId="0" applyFont="1" applyFill="1" applyProtection="1"/>
    <xf numFmtId="0" fontId="6" fillId="5" borderId="0" xfId="0" applyFont="1" applyFill="1" applyProtection="1"/>
    <xf numFmtId="0" fontId="0" fillId="5" borderId="0" xfId="0" applyFill="1"/>
    <xf numFmtId="0" fontId="0" fillId="2" borderId="0" xfId="0" applyFont="1" applyFill="1"/>
    <xf numFmtId="0" fontId="4" fillId="2" borderId="0" xfId="0" applyFont="1" applyFill="1" applyProtection="1"/>
    <xf numFmtId="0" fontId="6" fillId="2" borderId="0" xfId="0" applyFont="1" applyFill="1" applyProtection="1"/>
    <xf numFmtId="0" fontId="0" fillId="5" borderId="0" xfId="0" applyFont="1" applyFill="1"/>
    <xf numFmtId="0" fontId="7" fillId="2" borderId="0" xfId="0" applyFont="1" applyFill="1"/>
    <xf numFmtId="0" fontId="0" fillId="2" borderId="0" xfId="0" applyFill="1" applyAlignment="1">
      <alignment horizontal="left"/>
    </xf>
    <xf numFmtId="2" fontId="6" fillId="4" borderId="0" xfId="0" applyNumberFormat="1" applyFont="1" applyFill="1" applyProtection="1"/>
    <xf numFmtId="0" fontId="8" fillId="0" borderId="0" xfId="0" applyFont="1"/>
    <xf numFmtId="0" fontId="9" fillId="0" borderId="0" xfId="0" applyFont="1"/>
    <xf numFmtId="0" fontId="9" fillId="5" borderId="0" xfId="0" applyFont="1" applyFill="1"/>
    <xf numFmtId="0" fontId="8" fillId="0" borderId="0" xfId="0" applyFont="1" applyProtection="1">
      <protection hidden="1"/>
    </xf>
    <xf numFmtId="0" fontId="8" fillId="5" borderId="0" xfId="0" applyFont="1" applyFill="1" applyProtection="1">
      <protection hidden="1"/>
    </xf>
    <xf numFmtId="0" fontId="8" fillId="5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22</xdr:row>
      <xdr:rowOff>66675</xdr:rowOff>
    </xdr:from>
    <xdr:to>
      <xdr:col>4</xdr:col>
      <xdr:colOff>3248025</xdr:colOff>
      <xdr:row>24</xdr:row>
      <xdr:rowOff>85725</xdr:rowOff>
    </xdr:to>
    <xdr:pic>
      <xdr:nvPicPr>
        <xdr:cNvPr id="104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05350" y="4210050"/>
          <a:ext cx="3248025" cy="4000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4</xdr:col>
      <xdr:colOff>594236</xdr:colOff>
      <xdr:row>27</xdr:row>
      <xdr:rowOff>9525</xdr:rowOff>
    </xdr:from>
    <xdr:to>
      <xdr:col>4</xdr:col>
      <xdr:colOff>2950291</xdr:colOff>
      <xdr:row>39</xdr:row>
      <xdr:rowOff>28575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99586" y="5133975"/>
          <a:ext cx="2356055" cy="2028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sport@voln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/>
  </sheetViews>
  <sheetFormatPr defaultColWidth="11.5703125" defaultRowHeight="12.75"/>
  <cols>
    <col min="1" max="1" width="15.85546875" customWidth="1"/>
    <col min="2" max="2" width="16.42578125" customWidth="1"/>
    <col min="3" max="3" width="31.42578125" customWidth="1"/>
    <col min="4" max="4" width="6.85546875" customWidth="1"/>
    <col min="5" max="5" width="49.42578125" customWidth="1"/>
    <col min="6" max="8" width="15.140625" style="26" hidden="1" customWidth="1"/>
  </cols>
  <sheetData>
    <row r="1" spans="1:11" ht="15.75">
      <c r="A1" s="1" t="s">
        <v>0</v>
      </c>
      <c r="B1" s="2"/>
      <c r="C1" s="3"/>
      <c r="D1" s="2"/>
      <c r="E1" s="2"/>
      <c r="F1" s="29" t="s">
        <v>42</v>
      </c>
      <c r="G1" s="26">
        <v>75</v>
      </c>
      <c r="I1" s="27"/>
      <c r="J1" s="27"/>
      <c r="K1" s="27"/>
    </row>
    <row r="2" spans="1:11">
      <c r="A2" s="2" t="s">
        <v>1</v>
      </c>
      <c r="B2" s="2"/>
      <c r="C2" s="3"/>
      <c r="D2" s="2"/>
      <c r="E2" s="2"/>
      <c r="F2" s="29" t="s">
        <v>43</v>
      </c>
      <c r="G2" s="26">
        <v>200</v>
      </c>
      <c r="I2" s="27"/>
      <c r="J2" s="27"/>
      <c r="K2" s="27"/>
    </row>
    <row r="3" spans="1:11">
      <c r="A3" s="4"/>
      <c r="B3" s="4"/>
      <c r="C3" s="5"/>
      <c r="D3" s="4"/>
      <c r="E3" s="4"/>
      <c r="F3" s="29" t="s">
        <v>44</v>
      </c>
      <c r="G3" s="26">
        <f>3200*1.2</f>
        <v>3840</v>
      </c>
      <c r="I3" s="27"/>
      <c r="J3" s="27"/>
      <c r="K3" s="27"/>
    </row>
    <row r="4" spans="1:11" ht="15">
      <c r="A4" s="6" t="s">
        <v>2</v>
      </c>
      <c r="B4" s="6" t="s">
        <v>3</v>
      </c>
      <c r="C4" s="7">
        <v>200</v>
      </c>
      <c r="D4" s="2" t="s">
        <v>4</v>
      </c>
      <c r="E4" s="6"/>
      <c r="F4" s="29">
        <f>IF(C4="200",1,0)</f>
        <v>0</v>
      </c>
      <c r="G4" s="29">
        <f>IF(C4="180",1,0)</f>
        <v>0</v>
      </c>
      <c r="H4" s="29">
        <f>IF(C4="150",1,0)</f>
        <v>0</v>
      </c>
      <c r="I4" s="27"/>
      <c r="J4" s="27"/>
      <c r="K4" s="27"/>
    </row>
    <row r="5" spans="1:11" ht="15">
      <c r="A5" s="6"/>
      <c r="B5" s="6" t="s">
        <v>5</v>
      </c>
      <c r="C5" s="7">
        <v>100</v>
      </c>
      <c r="D5" s="2" t="s">
        <v>4</v>
      </c>
      <c r="E5" s="6"/>
      <c r="F5" s="29">
        <f>IF(C5="100",1,0)</f>
        <v>0</v>
      </c>
      <c r="G5" s="29">
        <f>IF(C5="90",1,0)</f>
        <v>0</v>
      </c>
      <c r="H5" s="29">
        <f>IF(C5="80",1,0)</f>
        <v>0</v>
      </c>
      <c r="I5" s="27"/>
      <c r="J5" s="27"/>
      <c r="K5" s="27"/>
    </row>
    <row r="6" spans="1:11" ht="15">
      <c r="A6" s="2"/>
      <c r="B6" s="2" t="s">
        <v>6</v>
      </c>
      <c r="C6" s="7">
        <v>5</v>
      </c>
      <c r="D6" s="2" t="s">
        <v>4</v>
      </c>
      <c r="E6" s="2"/>
      <c r="F6" s="29"/>
      <c r="I6" s="27"/>
      <c r="J6" s="27"/>
      <c r="K6" s="27"/>
    </row>
    <row r="7" spans="1:11" ht="15">
      <c r="A7" s="4"/>
      <c r="B7" s="4"/>
      <c r="C7" s="8">
        <f>((C4+C6+2)*(C5+C6+2)*2*G1/10000+G2*0.85)*1.2*1.21/0.75</f>
        <v>972.32695999999999</v>
      </c>
      <c r="D7" s="4"/>
      <c r="E7" s="4"/>
      <c r="F7" s="29" t="s">
        <v>45</v>
      </c>
      <c r="G7" s="26">
        <f>C7</f>
        <v>972.32695999999999</v>
      </c>
      <c r="I7" s="27"/>
      <c r="J7" s="27"/>
      <c r="K7" s="27"/>
    </row>
    <row r="8" spans="1:11" ht="15">
      <c r="A8" s="6" t="s">
        <v>7</v>
      </c>
      <c r="B8" s="6"/>
      <c r="C8" s="9" t="s">
        <v>8</v>
      </c>
      <c r="D8" s="6" t="s">
        <v>9</v>
      </c>
      <c r="E8" s="6"/>
      <c r="F8" s="29">
        <f>IF(C8="RE 80",1,0)</f>
        <v>1</v>
      </c>
      <c r="I8" s="27"/>
      <c r="J8" s="27"/>
      <c r="K8" s="27"/>
    </row>
    <row r="9" spans="1:11" ht="15">
      <c r="A9" s="6"/>
      <c r="B9" s="6"/>
      <c r="C9" s="10"/>
      <c r="D9" s="6" t="s">
        <v>10</v>
      </c>
      <c r="E9" s="6"/>
      <c r="F9" s="29">
        <f>IF(C8="RE 100",1.25,0)</f>
        <v>0</v>
      </c>
      <c r="I9" s="27"/>
      <c r="J9" s="27"/>
      <c r="K9" s="27"/>
    </row>
    <row r="10" spans="1:11" ht="15">
      <c r="A10" s="6"/>
      <c r="B10" s="6"/>
      <c r="C10" s="10"/>
      <c r="D10" s="6" t="s">
        <v>11</v>
      </c>
      <c r="E10" s="6"/>
      <c r="F10" s="29">
        <f>IF(C8="RE 120",1.5,0)</f>
        <v>0</v>
      </c>
      <c r="I10" s="27"/>
      <c r="J10" s="27"/>
      <c r="K10" s="27"/>
    </row>
    <row r="11" spans="1:11" ht="15">
      <c r="A11" s="6"/>
      <c r="B11" s="6"/>
      <c r="C11" s="10"/>
      <c r="D11" s="6" t="s">
        <v>12</v>
      </c>
      <c r="E11" s="6"/>
      <c r="F11" s="29">
        <f>IF(C8="Lehčená",1.45,0)</f>
        <v>0</v>
      </c>
      <c r="I11" s="27"/>
      <c r="J11" s="27"/>
      <c r="K11" s="27"/>
    </row>
    <row r="12" spans="1:11" ht="15">
      <c r="A12" s="6"/>
      <c r="B12" s="6"/>
      <c r="C12" s="10"/>
      <c r="D12" s="6" t="s">
        <v>13</v>
      </c>
      <c r="E12" s="6"/>
      <c r="F12" s="29">
        <f>IF(C8="RE 160",2,0)</f>
        <v>0</v>
      </c>
      <c r="I12" s="27"/>
      <c r="J12" s="27"/>
      <c r="K12" s="27"/>
    </row>
    <row r="13" spans="1:11" ht="15">
      <c r="A13" s="6"/>
      <c r="B13" s="6"/>
      <c r="C13" s="10"/>
      <c r="D13" s="6" t="s">
        <v>14</v>
      </c>
      <c r="E13" s="6"/>
      <c r="F13" s="29">
        <f>IF(C8="RE 200",2.5,0)</f>
        <v>0</v>
      </c>
      <c r="I13" s="27"/>
      <c r="J13" s="27"/>
      <c r="K13" s="27"/>
    </row>
    <row r="14" spans="1:11" ht="15">
      <c r="A14" s="4"/>
      <c r="B14" s="4"/>
      <c r="C14" s="8">
        <f>(C4/100*C5/100*C6/100*G3*SUM(F8:F13)+0.15*G2)*1.2*1.21/0.75</f>
        <v>801.50399999999991</v>
      </c>
      <c r="D14" s="4"/>
      <c r="E14" s="4"/>
      <c r="F14" s="29" t="s">
        <v>46</v>
      </c>
      <c r="G14" s="26">
        <f>C14</f>
        <v>801.50399999999991</v>
      </c>
      <c r="I14" s="27"/>
      <c r="J14" s="27"/>
      <c r="K14" s="27"/>
    </row>
    <row r="15" spans="1:11" ht="15">
      <c r="A15" s="6" t="s">
        <v>15</v>
      </c>
      <c r="B15" s="6"/>
      <c r="C15" s="11" t="s">
        <v>16</v>
      </c>
      <c r="D15" s="6" t="s">
        <v>17</v>
      </c>
      <c r="E15" s="6"/>
      <c r="F15" s="29"/>
      <c r="I15" s="27"/>
      <c r="J15" s="27"/>
      <c r="K15" s="27"/>
    </row>
    <row r="16" spans="1:11" ht="15">
      <c r="A16" s="4"/>
      <c r="B16" s="4"/>
      <c r="C16" s="12">
        <f>IF(C15="Ano",300,0)</f>
        <v>0</v>
      </c>
      <c r="D16" s="4"/>
      <c r="E16" s="4"/>
      <c r="F16" s="29">
        <f>IF(C19="Propojení na rozích z boku",400,0)</f>
        <v>0</v>
      </c>
      <c r="I16" s="27"/>
      <c r="J16" s="27"/>
      <c r="K16" s="27"/>
    </row>
    <row r="17" spans="1:11" ht="15">
      <c r="A17" s="6" t="s">
        <v>18</v>
      </c>
      <c r="B17" s="6"/>
      <c r="C17" s="11" t="s">
        <v>19</v>
      </c>
      <c r="D17" s="6" t="s">
        <v>20</v>
      </c>
      <c r="E17" s="6"/>
      <c r="F17" s="29">
        <f>IF(C19="Propojení na bocích po celé délce",250+C6*70,0)</f>
        <v>0</v>
      </c>
      <c r="I17" s="27"/>
      <c r="J17" s="27"/>
      <c r="K17" s="27"/>
    </row>
    <row r="18" spans="1:11" ht="15">
      <c r="A18" s="4"/>
      <c r="B18" s="4"/>
      <c r="C18" s="8"/>
      <c r="D18" s="4"/>
      <c r="E18" s="4"/>
      <c r="F18" s="29">
        <f>IF(C19="Propojení na spodku v rozích",430,0)</f>
        <v>0</v>
      </c>
      <c r="I18" s="27"/>
      <c r="J18" s="27"/>
      <c r="K18" s="27"/>
    </row>
    <row r="19" spans="1:11" ht="15">
      <c r="A19" s="2" t="s">
        <v>21</v>
      </c>
      <c r="B19" s="2"/>
      <c r="C19" s="11" t="s">
        <v>22</v>
      </c>
      <c r="D19" s="2"/>
      <c r="E19" s="2"/>
      <c r="F19" s="29">
        <f>IF(C19="Propojení na spodku po celé délce",700,0)</f>
        <v>0</v>
      </c>
      <c r="I19" s="27"/>
      <c r="J19" s="27"/>
      <c r="K19" s="27"/>
    </row>
    <row r="20" spans="1:11" ht="15">
      <c r="A20" s="4"/>
      <c r="B20" s="4"/>
      <c r="C20" s="8">
        <f>SUM(F15:F19)</f>
        <v>0</v>
      </c>
      <c r="D20" s="4"/>
      <c r="E20" s="4"/>
      <c r="F20" s="29"/>
      <c r="I20" s="27"/>
      <c r="J20" s="27"/>
      <c r="K20" s="27"/>
    </row>
    <row r="21" spans="1:11" ht="15">
      <c r="A21" s="2" t="s">
        <v>23</v>
      </c>
      <c r="B21" s="2"/>
      <c r="C21" s="11" t="s">
        <v>16</v>
      </c>
      <c r="D21" s="2"/>
      <c r="E21" s="2"/>
      <c r="F21" s="29"/>
      <c r="I21" s="27"/>
      <c r="J21" s="27"/>
      <c r="K21" s="27"/>
    </row>
    <row r="22" spans="1:11" ht="15">
      <c r="A22" s="4"/>
      <c r="B22" s="4"/>
      <c r="C22" s="12">
        <f>IF(C21="Ano",850,0)</f>
        <v>0</v>
      </c>
      <c r="D22" s="4"/>
      <c r="E22" s="4"/>
      <c r="F22" s="29"/>
      <c r="I22" s="27"/>
      <c r="J22" s="27"/>
      <c r="K22" s="27"/>
    </row>
    <row r="23" spans="1:11" ht="15">
      <c r="A23" s="6" t="s">
        <v>24</v>
      </c>
      <c r="B23" s="6" t="s">
        <v>25</v>
      </c>
      <c r="C23" s="11" t="s">
        <v>26</v>
      </c>
      <c r="D23" s="6"/>
      <c r="E23" s="6"/>
      <c r="F23" s="29">
        <f>IF(C23="Červený spodek (s příplatkem)",250,0)</f>
        <v>0</v>
      </c>
      <c r="I23" s="27"/>
      <c r="J23" s="27"/>
      <c r="K23" s="27"/>
    </row>
    <row r="24" spans="1:11" ht="15">
      <c r="A24" s="4"/>
      <c r="B24" s="4"/>
      <c r="C24" s="8">
        <f>SUM(F23:F24)</f>
        <v>0</v>
      </c>
      <c r="D24" s="4"/>
      <c r="E24" s="4"/>
      <c r="F24" s="29">
        <f>IF(C23="Modrý spodek (s příplatkem)",250,0)</f>
        <v>0</v>
      </c>
      <c r="I24" s="27"/>
      <c r="J24" s="27"/>
      <c r="K24" s="27"/>
    </row>
    <row r="25" spans="1:11" ht="15">
      <c r="A25" s="2" t="s">
        <v>27</v>
      </c>
      <c r="B25" s="2"/>
      <c r="C25" s="11" t="s">
        <v>28</v>
      </c>
      <c r="D25" s="2"/>
      <c r="E25" s="2"/>
      <c r="F25" s="29">
        <f>IF(C25="Žlutá (s příplatkem)",20,0)</f>
        <v>0</v>
      </c>
      <c r="I25" s="27"/>
      <c r="J25" s="27"/>
      <c r="K25" s="27"/>
    </row>
    <row r="26" spans="1:11">
      <c r="A26" s="4"/>
      <c r="B26" s="4"/>
      <c r="C26" s="5">
        <f>SUM(F25:F26)</f>
        <v>0</v>
      </c>
      <c r="D26" s="4"/>
      <c r="E26" s="4"/>
      <c r="F26" s="29">
        <f>IF(C25="Červená (s příplatkem)",20,0)</f>
        <v>0</v>
      </c>
      <c r="I26" s="27"/>
      <c r="J26" s="27"/>
      <c r="K26" s="27"/>
    </row>
    <row r="27" spans="1:11" ht="19.5">
      <c r="A27" s="13" t="s">
        <v>29</v>
      </c>
      <c r="B27" s="14"/>
      <c r="C27" s="25">
        <f>(C7+C14+C16+C18+C20+C24+C26+C22)*1.1</f>
        <v>1951.2140559999998</v>
      </c>
      <c r="D27" s="14" t="s">
        <v>30</v>
      </c>
      <c r="E27" s="14"/>
      <c r="F27" s="29"/>
      <c r="I27" s="27"/>
      <c r="J27" s="27"/>
      <c r="K27" s="27"/>
    </row>
    <row r="28" spans="1:11" s="18" customFormat="1" ht="14.1" customHeight="1">
      <c r="A28" s="15"/>
      <c r="B28" s="16"/>
      <c r="C28" s="17"/>
      <c r="D28" s="16"/>
      <c r="E28" s="16"/>
      <c r="F28" s="30"/>
      <c r="G28" s="31"/>
      <c r="H28" s="31"/>
      <c r="I28" s="28"/>
      <c r="J28" s="28"/>
      <c r="K28" s="28"/>
    </row>
    <row r="29" spans="1:11" s="18" customFormat="1" ht="14.85" customHeight="1">
      <c r="A29" s="19" t="s">
        <v>31</v>
      </c>
      <c r="B29" s="20"/>
      <c r="C29" s="21"/>
      <c r="D29" s="20"/>
      <c r="E29" s="16"/>
      <c r="F29" s="30"/>
      <c r="G29" s="31"/>
      <c r="H29" s="31"/>
      <c r="I29" s="28"/>
      <c r="J29" s="28"/>
      <c r="K29" s="28"/>
    </row>
    <row r="30" spans="1:11" s="18" customFormat="1" ht="14.85" customHeight="1">
      <c r="A30"/>
      <c r="B30"/>
      <c r="C30"/>
      <c r="D30"/>
      <c r="E30" s="16"/>
      <c r="F30" s="30"/>
      <c r="G30" s="31"/>
      <c r="H30" s="31"/>
    </row>
    <row r="31" spans="1:11" s="18" customFormat="1" ht="14.85" customHeight="1">
      <c r="A31" s="19" t="s">
        <v>32</v>
      </c>
      <c r="B31" s="19"/>
      <c r="C31" s="19"/>
      <c r="D31" s="19"/>
      <c r="E31" s="16"/>
      <c r="F31" s="30"/>
      <c r="G31" s="31"/>
      <c r="H31" s="31"/>
    </row>
    <row r="32" spans="1:11">
      <c r="A32" s="19" t="s">
        <v>33</v>
      </c>
      <c r="B32" s="19"/>
      <c r="C32" s="19"/>
      <c r="D32" s="19"/>
      <c r="F32" s="29"/>
    </row>
    <row r="33" spans="1:5">
      <c r="A33" s="19" t="s">
        <v>34</v>
      </c>
      <c r="B33" s="19"/>
      <c r="C33" s="19"/>
      <c r="D33" s="19"/>
      <c r="E33" s="22"/>
    </row>
    <row r="34" spans="1:5">
      <c r="E34" s="18"/>
    </row>
    <row r="35" spans="1:5">
      <c r="A35" s="19" t="s">
        <v>35</v>
      </c>
      <c r="B35" s="19"/>
      <c r="C35" s="23" t="s">
        <v>36</v>
      </c>
      <c r="D35" s="19"/>
      <c r="E35" s="22"/>
    </row>
    <row r="36" spans="1:5">
      <c r="A36" s="19" t="s">
        <v>37</v>
      </c>
      <c r="B36" s="19"/>
      <c r="C36" s="24">
        <v>608703331</v>
      </c>
      <c r="D36" s="19"/>
      <c r="E36" s="22"/>
    </row>
    <row r="37" spans="1:5">
      <c r="A37" s="19"/>
      <c r="B37" s="19"/>
      <c r="C37" s="19"/>
      <c r="D37" s="19"/>
      <c r="E37" s="22"/>
    </row>
    <row r="38" spans="1:5">
      <c r="A38" s="19" t="s">
        <v>38</v>
      </c>
      <c r="B38" s="19" t="s">
        <v>39</v>
      </c>
      <c r="C38" s="19"/>
      <c r="D38" s="19"/>
      <c r="E38" s="22"/>
    </row>
    <row r="39" spans="1:5">
      <c r="A39" s="19" t="s">
        <v>40</v>
      </c>
      <c r="B39" s="19" t="s">
        <v>41</v>
      </c>
      <c r="C39" s="19"/>
      <c r="D39" s="19"/>
      <c r="E39" s="22"/>
    </row>
  </sheetData>
  <sheetProtection selectLockedCells="1" selectUnlockedCells="1"/>
  <dataValidations count="8">
    <dataValidation type="list" operator="equal" allowBlank="1" sqref="C15 C17 C21">
      <formula1>"Ano,Ne"</formula1>
      <formula2>0</formula2>
    </dataValidation>
    <dataValidation type="list" operator="equal" allowBlank="1" sqref="C19">
      <formula1>"Bez propojení,Propojení na rozích z boku,Propojení na bocích po celé délce,Propojení na spodku v rozích,Propojení na spodku po celé délce"</formula1>
      <formula2>0</formula2>
    </dataValidation>
    <dataValidation type="list" operator="equal" allowBlank="1" sqref="C23">
      <formula1>"Šedý spodek (bez příplatku),Modrý spodek (s příplatkem),Červený spodek (s příplatkem),Bez protiskluzu"</formula1>
      <formula2>0</formula2>
    </dataValidation>
    <dataValidation type="list" operator="equal" allowBlank="1" sqref="C25">
      <formula1>"Modrá,Zelená,Šedá,Bílá,Černá,Červená,Žlutá (s příplatkem)"</formula1>
    </dataValidation>
    <dataValidation type="list" operator="equal" sqref="C4">
      <formula1>"200,180,150"</formula1>
      <formula2>0</formula2>
    </dataValidation>
    <dataValidation type="list" operator="equal" sqref="C5">
      <formula1>"100,90,80"</formula1>
      <formula2>0</formula2>
    </dataValidation>
    <dataValidation type="list" operator="equal" sqref="C6">
      <formula1>"3,4,5,6,7,8,10"</formula1>
      <formula2>0</formula2>
    </dataValidation>
    <dataValidation type="list" operator="equal" allowBlank="1" sqref="C8">
      <formula1>"RE 80,RE 100,RE 120,Lehčená,RE 160,RE 200"</formula1>
      <formula2>0</formula2>
    </dataValidation>
  </dataValidations>
  <hyperlinks>
    <hyperlink ref="C35" r:id="rId1"/>
  </hyperlink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2"/>
  <headerFooter alignWithMargins="0">
    <oddHeader>&amp;L&amp;"Times New Roman,obyčejné"&amp;12www.lasport.net&amp;C&amp;"Times New Roman,obyčejné"&amp;12lasport@volny.cz&amp;R&amp;"Times New Roman,obyčejné"&amp;12 608703331</oddHeader>
    <oddFooter>&amp;L&amp;"Times New Roman,obyčejné"&amp;12LA Sport s.r.o., Lísková 13, 312 00 Plzeň&amp;R&amp;"Times New Roman,obyčejné"&amp;12... pro dobré atlety ...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 ceny žíněnky LA Sport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Radomír Škaloud</dc:creator>
  <cp:lastModifiedBy>Radomír Škaloud</cp:lastModifiedBy>
  <dcterms:created xsi:type="dcterms:W3CDTF">2017-07-24T12:46:25Z</dcterms:created>
  <dcterms:modified xsi:type="dcterms:W3CDTF">2022-01-04T06:37:07Z</dcterms:modified>
</cp:coreProperties>
</file>